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9200" windowHeight="11640" activeTab="0"/>
  </bookViews>
  <sheets>
    <sheet name="Ponds" sheetId="1" r:id="rId1"/>
    <sheet name="Trenches" sheetId="2" r:id="rId2"/>
    <sheet name="Sheet3" sheetId="3" r:id="rId3"/>
  </sheets>
  <definedNames>
    <definedName name="_xlnm.Print_Area" localSheetId="0">'Ponds'!$B$2:$O$16</definedName>
    <definedName name="_xlnm.Print_Area" localSheetId="1">'Trenches'!$A$1:$L$39</definedName>
    <definedName name="Z_AB7C01D4_5CAC_47C8_9E0B_676BFA6A6094_.wvu.PrintArea" localSheetId="0" hidden="1">'Ponds'!$B$2:$O$16</definedName>
    <definedName name="Z_AB7C01D4_5CAC_47C8_9E0B_676BFA6A6094_.wvu.PrintArea" localSheetId="1" hidden="1">'Trenches'!$A$1:$L$39</definedName>
  </definedNames>
  <calcPr fullCalcOnLoad="1"/>
</workbook>
</file>

<file path=xl/sharedStrings.xml><?xml version="1.0" encoding="utf-8"?>
<sst xmlns="http://schemas.openxmlformats.org/spreadsheetml/2006/main" count="93" uniqueCount="53">
  <si>
    <t>Infiltration Rate, f</t>
  </si>
  <si>
    <t>Varies 1' to 6'</t>
  </si>
  <si>
    <t>(Acres)</t>
  </si>
  <si>
    <t>(ft)</t>
  </si>
  <si>
    <t>(in/hr)</t>
  </si>
  <si>
    <t>Infiltration Ponds</t>
  </si>
  <si>
    <t>Infiltration Trenches</t>
  </si>
  <si>
    <r>
      <t>Depth to Water Table, D</t>
    </r>
    <r>
      <rPr>
        <b/>
        <vertAlign val="subscript"/>
        <sz val="10"/>
        <rFont val="Arial"/>
        <family val="2"/>
      </rPr>
      <t>wt</t>
    </r>
  </si>
  <si>
    <r>
      <t>CF</t>
    </r>
    <r>
      <rPr>
        <b/>
        <vertAlign val="subscript"/>
        <sz val="10"/>
        <rFont val="Arial"/>
        <family val="2"/>
      </rPr>
      <t>silt/bio</t>
    </r>
  </si>
  <si>
    <r>
      <t>CF</t>
    </r>
    <r>
      <rPr>
        <b/>
        <vertAlign val="subscript"/>
        <sz val="10"/>
        <rFont val="Arial"/>
        <family val="2"/>
      </rPr>
      <t>aspect</t>
    </r>
  </si>
  <si>
    <t>Hydraulic Gradient, i</t>
  </si>
  <si>
    <r>
      <t>Hydraulic Conductivity, K</t>
    </r>
    <r>
      <rPr>
        <b/>
        <vertAlign val="subscript"/>
        <sz val="10"/>
        <rFont val="Arial"/>
        <family val="2"/>
      </rPr>
      <t>equiv</t>
    </r>
  </si>
  <si>
    <r>
      <t>CF</t>
    </r>
    <r>
      <rPr>
        <b/>
        <vertAlign val="subscript"/>
        <sz val="10"/>
        <rFont val="Arial"/>
        <family val="2"/>
      </rPr>
      <t>size</t>
    </r>
  </si>
  <si>
    <r>
      <t>Adjusted Infiltration Rate, f</t>
    </r>
    <r>
      <rPr>
        <b/>
        <vertAlign val="subscript"/>
        <sz val="10"/>
        <rFont val="Arial"/>
        <family val="2"/>
      </rPr>
      <t>corr</t>
    </r>
  </si>
  <si>
    <r>
      <t>Depth of Pond, D</t>
    </r>
    <r>
      <rPr>
        <b/>
        <vertAlign val="subscript"/>
        <sz val="10"/>
        <rFont val="Arial"/>
        <family val="2"/>
      </rPr>
      <t>pond</t>
    </r>
  </si>
  <si>
    <r>
      <t>Depth of Trench, D</t>
    </r>
    <r>
      <rPr>
        <b/>
        <vertAlign val="subscript"/>
        <sz val="10"/>
        <rFont val="Arial"/>
        <family val="2"/>
      </rPr>
      <t>trench</t>
    </r>
  </si>
  <si>
    <t>Determined by Lab Tests</t>
  </si>
  <si>
    <t>INPUT VALUES</t>
  </si>
  <si>
    <r>
      <t>Area of Pond Bottom,
 A</t>
    </r>
    <r>
      <rPr>
        <b/>
        <vertAlign val="subscript"/>
        <sz val="10"/>
        <rFont val="Arial"/>
        <family val="2"/>
      </rPr>
      <t>pond</t>
    </r>
  </si>
  <si>
    <t>Determined by designer</t>
  </si>
  <si>
    <t>Infiltration Rate,
f</t>
  </si>
  <si>
    <t>Equation 4-14</t>
  </si>
  <si>
    <t>Equation 4-16</t>
  </si>
  <si>
    <t>Equation 4-20</t>
  </si>
  <si>
    <t>Equation 4-21</t>
  </si>
  <si>
    <t>Equation 4-17 (1.4 max value)</t>
  </si>
  <si>
    <t>Length of Pond</t>
  </si>
  <si>
    <t>Width of Pond</t>
  </si>
  <si>
    <t>Equation 4-18</t>
  </si>
  <si>
    <t>Potential for biofouling</t>
  </si>
  <si>
    <t>Degree of long-term maintenance and performance monitoring</t>
  </si>
  <si>
    <t xml:space="preserve">Infiltration rate reduction factor </t>
  </si>
  <si>
    <t>Ponds</t>
  </si>
  <si>
    <t>Trenches</t>
  </si>
  <si>
    <t>Low</t>
  </si>
  <si>
    <t>Average to high</t>
  </si>
  <si>
    <t>High</t>
  </si>
  <si>
    <t>single-event hydrographs</t>
  </si>
  <si>
    <r>
      <t xml:space="preserve">where, </t>
    </r>
    <r>
      <rPr>
        <i/>
        <sz val="12"/>
        <rFont val="Times New Roman"/>
        <family val="1"/>
      </rPr>
      <t>A</t>
    </r>
    <r>
      <rPr>
        <i/>
        <vertAlign val="subscript"/>
        <sz val="12"/>
        <rFont val="Times New Roman"/>
        <family val="1"/>
      </rPr>
      <t>trench</t>
    </r>
    <r>
      <rPr>
        <sz val="12"/>
        <rFont val="Times New Roman"/>
        <family val="1"/>
      </rPr>
      <t xml:space="preserve"> is the wetted area of the trench sides and bottom</t>
    </r>
  </si>
  <si>
    <t>Equation 4-15 (1.0 max value)</t>
  </si>
  <si>
    <t>Pond Volume</t>
  </si>
  <si>
    <t>Pond Side Slopes (3:1 typical)</t>
  </si>
  <si>
    <t>Area of Bottom of Pond (acres)</t>
  </si>
  <si>
    <t>Calculated (or from CAiCE)</t>
  </si>
  <si>
    <t>(ft^3)</t>
  </si>
  <si>
    <t>See Table 4-9</t>
  </si>
  <si>
    <t>Length of Pond Bottom (ft)</t>
  </si>
  <si>
    <t>Width of Pond Bottom (ft)</t>
  </si>
  <si>
    <t>(cfs)</t>
  </si>
  <si>
    <t>Infiltration</t>
  </si>
  <si>
    <t xml:space="preserve">converts in/hr to cfs </t>
  </si>
  <si>
    <t>(ft/day)</t>
  </si>
  <si>
    <t>Table 4-9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</si>
</sst>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"/>
    <numFmt numFmtId="168" formatCode="0.000"/>
  </numFmts>
  <fonts count="54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i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b/>
      <u val="single"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i/>
      <vertAlign val="subscript"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67" fontId="0" fillId="0" borderId="10" xfId="0" applyNumberFormat="1" applyBorder="1" applyAlignment="1">
      <alignment horizontal="center" wrapText="1"/>
    </xf>
    <xf numFmtId="0" fontId="0" fillId="33" borderId="10" xfId="0" applyNumberForma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8" fontId="0" fillId="0" borderId="0" xfId="0" applyNumberFormat="1" applyAlignment="1">
      <alignment/>
    </xf>
    <xf numFmtId="168" fontId="1" fillId="0" borderId="0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168" fontId="7" fillId="0" borderId="13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12" fillId="0" borderId="0" xfId="0" applyFont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4.emf" /><Relationship Id="rId3" Type="http://schemas.openxmlformats.org/officeDocument/2006/relationships/image" Target="../media/image2.wmf" /><Relationship Id="rId4" Type="http://schemas.openxmlformats.org/officeDocument/2006/relationships/image" Target="../media/image6.wmf" /><Relationship Id="rId5" Type="http://schemas.openxmlformats.org/officeDocument/2006/relationships/image" Target="../media/image7.wmf" /><Relationship Id="rId6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Relationship Id="rId3" Type="http://schemas.openxmlformats.org/officeDocument/2006/relationships/image" Target="../media/image8.emf" /><Relationship Id="rId4" Type="http://schemas.openxmlformats.org/officeDocument/2006/relationships/image" Target="../media/image2.wmf" /><Relationship Id="rId5" Type="http://schemas.openxmlformats.org/officeDocument/2006/relationships/image" Target="../media/image6.wmf" /><Relationship Id="rId6" Type="http://schemas.openxmlformats.org/officeDocument/2006/relationships/image" Target="../media/image1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466725</xdr:colOff>
      <xdr:row>39</xdr:row>
      <xdr:rowOff>0</xdr:rowOff>
    </xdr:from>
    <xdr:ext cx="3124200" cy="295275"/>
    <xdr:sp fLocksText="0">
      <xdr:nvSpPr>
        <xdr:cNvPr id="1" name="Text Box 7"/>
        <xdr:cNvSpPr txBox="1">
          <a:spLocks noChangeArrowheads="1"/>
        </xdr:cNvSpPr>
      </xdr:nvSpPr>
      <xdr:spPr>
        <a:xfrm>
          <a:off x="7877175" y="7067550"/>
          <a:ext cx="3124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32</xdr:row>
      <xdr:rowOff>142875</xdr:rowOff>
    </xdr:from>
    <xdr:to>
      <xdr:col>13</xdr:col>
      <xdr:colOff>9525</xdr:colOff>
      <xdr:row>38</xdr:row>
      <xdr:rowOff>142875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4552950" y="6076950"/>
          <a:ext cx="5410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where: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CF</a:t>
          </a:r>
          <a:r>
            <a:rPr lang="en-US" cap="none" sz="1200" b="0" i="1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silt/bio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correction factor for siltation and biofouling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CF</a:t>
          </a:r>
          <a:r>
            <a:rPr lang="en-US" cap="none" sz="1200" b="0" i="1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aspect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correction factor for aspect ratio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“uncorrected” infiltration rate </a:t>
          </a:r>
        </a:p>
      </xdr:txBody>
    </xdr:sp>
    <xdr:clientData/>
  </xdr:twoCellAnchor>
  <xdr:twoCellAnchor>
    <xdr:from>
      <xdr:col>6</xdr:col>
      <xdr:colOff>9525</xdr:colOff>
      <xdr:row>24</xdr:row>
      <xdr:rowOff>142875</xdr:rowOff>
    </xdr:from>
    <xdr:to>
      <xdr:col>13</xdr:col>
      <xdr:colOff>714375</xdr:colOff>
      <xdr:row>32</xdr:row>
      <xdr:rowOff>38100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4562475" y="4724400"/>
          <a:ext cx="6105525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where: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specific discharge or infiltration rate of water through a unit cross-section of the infiltration facility 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hydraulic conductivity, in feet/day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=gradient for ponds and trenches at sites with shallow water tables, or a value of approximately 1 for ponds and trenches at sites with deep water tables)</a:t>
          </a:r>
        </a:p>
      </xdr:txBody>
    </xdr:sp>
    <xdr:clientData/>
  </xdr:twoCellAnchor>
  <xdr:twoCellAnchor>
    <xdr:from>
      <xdr:col>1</xdr:col>
      <xdr:colOff>47625</xdr:colOff>
      <xdr:row>31</xdr:row>
      <xdr:rowOff>171450</xdr:rowOff>
    </xdr:from>
    <xdr:to>
      <xdr:col>2</xdr:col>
      <xdr:colOff>57150</xdr:colOff>
      <xdr:row>33</xdr:row>
      <xdr:rowOff>47625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361950" y="5915025"/>
          <a:ext cx="857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Eq. 4-18</a:t>
          </a:r>
        </a:p>
      </xdr:txBody>
    </xdr:sp>
    <xdr:clientData/>
  </xdr:twoCellAnchor>
  <xdr:twoCellAnchor>
    <xdr:from>
      <xdr:col>1</xdr:col>
      <xdr:colOff>123825</xdr:colOff>
      <xdr:row>25</xdr:row>
      <xdr:rowOff>0</xdr:rowOff>
    </xdr:from>
    <xdr:to>
      <xdr:col>2</xdr:col>
      <xdr:colOff>152400</xdr:colOff>
      <xdr:row>26</xdr:row>
      <xdr:rowOff>123825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438150" y="4743450"/>
          <a:ext cx="876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Eq. 4-16</a:t>
          </a:r>
        </a:p>
      </xdr:txBody>
    </xdr:sp>
    <xdr:clientData/>
  </xdr:twoCellAnchor>
  <xdr:twoCellAnchor>
    <xdr:from>
      <xdr:col>6</xdr:col>
      <xdr:colOff>9525</xdr:colOff>
      <xdr:row>48</xdr:row>
      <xdr:rowOff>76200</xdr:rowOff>
    </xdr:from>
    <xdr:to>
      <xdr:col>11</xdr:col>
      <xdr:colOff>571500</xdr:colOff>
      <xdr:row>50</xdr:row>
      <xdr:rowOff>114300</xdr:rowOff>
    </xdr:to>
    <xdr:sp>
      <xdr:nvSpPr>
        <xdr:cNvPr id="6" name="Text Box 29"/>
        <xdr:cNvSpPr txBox="1">
          <a:spLocks noChangeArrowheads="1"/>
        </xdr:cNvSpPr>
      </xdr:nvSpPr>
      <xdr:spPr>
        <a:xfrm>
          <a:off x="4562475" y="9772650"/>
          <a:ext cx="4267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 minimum, the total flow rate, Q, times the required draining time, Treq should be greater than the design volume, Vdesign</a:t>
          </a:r>
        </a:p>
      </xdr:txBody>
    </xdr:sp>
    <xdr:clientData/>
  </xdr:twoCellAnchor>
  <xdr:oneCellAnchor>
    <xdr:from>
      <xdr:col>6</xdr:col>
      <xdr:colOff>9525</xdr:colOff>
      <xdr:row>44</xdr:row>
      <xdr:rowOff>333375</xdr:rowOff>
    </xdr:from>
    <xdr:ext cx="4762500" cy="1181100"/>
    <xdr:sp>
      <xdr:nvSpPr>
        <xdr:cNvPr id="7" name="Text Box 33"/>
        <xdr:cNvSpPr txBox="1">
          <a:spLocks noChangeArrowheads="1"/>
        </xdr:cNvSpPr>
      </xdr:nvSpPr>
      <xdr:spPr>
        <a:xfrm>
          <a:off x="4562475" y="8239125"/>
          <a:ext cx="47625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fcorr = infiltration rate calculated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 = volumetric flow rate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Asides = cross-sectional area of the submerged pond sides in a vertical plane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Abottom = cross-sectional area of the pond bottom in a horizontal plane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Atotal = total area of both sides and bottom</a:t>
          </a:r>
        </a:p>
      </xdr:txBody>
    </xdr:sp>
    <xdr:clientData/>
  </xdr:oneCellAnchor>
  <xdr:twoCellAnchor>
    <xdr:from>
      <xdr:col>6</xdr:col>
      <xdr:colOff>76200</xdr:colOff>
      <xdr:row>55</xdr:row>
      <xdr:rowOff>114300</xdr:rowOff>
    </xdr:from>
    <xdr:to>
      <xdr:col>11</xdr:col>
      <xdr:colOff>400050</xdr:colOff>
      <xdr:row>60</xdr:row>
      <xdr:rowOff>28575</xdr:rowOff>
    </xdr:to>
    <xdr:sp>
      <xdr:nvSpPr>
        <xdr:cNvPr id="8" name="Text Box 34"/>
        <xdr:cNvSpPr txBox="1">
          <a:spLocks noChangeArrowheads="1"/>
        </xdr:cNvSpPr>
      </xdr:nvSpPr>
      <xdr:spPr>
        <a:xfrm>
          <a:off x="4629150" y="11229975"/>
          <a:ext cx="40290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Continuous flow models such as WSDOT’s MGSFLOOD model or U.S. EPA’s HSPF can be used to incorporate the transient effects described by continuous hydrographs. </a:t>
          </a:r>
        </a:p>
      </xdr:txBody>
    </xdr:sp>
    <xdr:clientData/>
  </xdr:twoCellAnchor>
  <xdr:oneCellAnchor>
    <xdr:from>
      <xdr:col>1</xdr:col>
      <xdr:colOff>219075</xdr:colOff>
      <xdr:row>18</xdr:row>
      <xdr:rowOff>28575</xdr:rowOff>
    </xdr:from>
    <xdr:ext cx="1600200" cy="285750"/>
    <xdr:sp>
      <xdr:nvSpPr>
        <xdr:cNvPr id="9" name="Text Box 35"/>
        <xdr:cNvSpPr txBox="1">
          <a:spLocks noChangeArrowheads="1"/>
        </xdr:cNvSpPr>
      </xdr:nvSpPr>
      <xdr:spPr>
        <a:xfrm>
          <a:off x="533400" y="3638550"/>
          <a:ext cx="1600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EQUATIONS</a:t>
          </a:r>
        </a:p>
      </xdr:txBody>
    </xdr:sp>
    <xdr:clientData/>
  </xdr:oneCellAnchor>
  <xdr:twoCellAnchor>
    <xdr:from>
      <xdr:col>1</xdr:col>
      <xdr:colOff>0</xdr:colOff>
      <xdr:row>18</xdr:row>
      <xdr:rowOff>9525</xdr:rowOff>
    </xdr:from>
    <xdr:to>
      <xdr:col>14</xdr:col>
      <xdr:colOff>9525</xdr:colOff>
      <xdr:row>41</xdr:row>
      <xdr:rowOff>152400</xdr:rowOff>
    </xdr:to>
    <xdr:sp>
      <xdr:nvSpPr>
        <xdr:cNvPr id="10" name="Rectangle 36"/>
        <xdr:cNvSpPr>
          <a:spLocks/>
        </xdr:cNvSpPr>
      </xdr:nvSpPr>
      <xdr:spPr>
        <a:xfrm>
          <a:off x="314325" y="3619500"/>
          <a:ext cx="10515600" cy="39243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9525</xdr:rowOff>
    </xdr:from>
    <xdr:to>
      <xdr:col>12</xdr:col>
      <xdr:colOff>161925</xdr:colOff>
      <xdr:row>24</xdr:row>
      <xdr:rowOff>142875</xdr:rowOff>
    </xdr:to>
    <xdr:sp>
      <xdr:nvSpPr>
        <xdr:cNvPr id="11" name="Text Box 38"/>
        <xdr:cNvSpPr txBox="1">
          <a:spLocks noChangeArrowheads="1"/>
        </xdr:cNvSpPr>
      </xdr:nvSpPr>
      <xdr:spPr>
        <a:xfrm>
          <a:off x="4552950" y="3619500"/>
          <a:ext cx="47148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where: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saturated hydraulic conductivity, in feet/day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200" b="0" i="1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wt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depth from the base of the infiltration trench to the water table or to the first low-permeability layer, in feet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  <a:r>
            <a:rPr lang="en-US" cap="none" sz="1200" b="0" i="1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pond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depth of water in the pond, in feet</a:t>
          </a:r>
        </a:p>
      </xdr:txBody>
    </xdr:sp>
    <xdr:clientData/>
  </xdr:twoCellAnchor>
  <xdr:twoCellAnchor>
    <xdr:from>
      <xdr:col>1</xdr:col>
      <xdr:colOff>123825</xdr:colOff>
      <xdr:row>20</xdr:row>
      <xdr:rowOff>142875</xdr:rowOff>
    </xdr:from>
    <xdr:to>
      <xdr:col>2</xdr:col>
      <xdr:colOff>9525</xdr:colOff>
      <xdr:row>22</xdr:row>
      <xdr:rowOff>47625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438150" y="4076700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Eq. 4-20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28575</xdr:rowOff>
    </xdr:from>
    <xdr:to>
      <xdr:col>9</xdr:col>
      <xdr:colOff>514350</xdr:colOff>
      <xdr:row>18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90900" y="2514600"/>
          <a:ext cx="42767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 = saturated hydraulic conductivity, in feet/day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Dwt = depth from the base of the infiltration trench to the water table or to the first low-permeability layer, in feet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Dtrench = depth of water in the trench, in feet</a:t>
          </a:r>
        </a:p>
      </xdr:txBody>
    </xdr:sp>
    <xdr:clientData/>
  </xdr:twoCellAnchor>
  <xdr:twoCellAnchor>
    <xdr:from>
      <xdr:col>3</xdr:col>
      <xdr:colOff>847725</xdr:colOff>
      <xdr:row>18</xdr:row>
      <xdr:rowOff>19050</xdr:rowOff>
    </xdr:from>
    <xdr:to>
      <xdr:col>10</xdr:col>
      <xdr:colOff>561975</xdr:colOff>
      <xdr:row>25</xdr:row>
      <xdr:rowOff>142875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3390900" y="3476625"/>
          <a:ext cx="493395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= specific discharge or infiltration rate of water through a unit cross-section of the infiltration facility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 = hydraulic conductivity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=gradient for ponds and trenches at sites with shallow water tables, or a value of approximately 1 for ponds and trenches at sites with deep water tables  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9</xdr:col>
      <xdr:colOff>457200</xdr:colOff>
      <xdr:row>29</xdr:row>
      <xdr:rowOff>123825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3390900" y="4752975"/>
          <a:ext cx="42195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CFsilt/bio = correction factor for siltation and biofouling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= “uncorrected” infiltration rate </a:t>
          </a:r>
        </a:p>
      </xdr:txBody>
    </xdr:sp>
    <xdr:clientData/>
  </xdr:twoCellAnchor>
  <xdr:oneCellAnchor>
    <xdr:from>
      <xdr:col>2</xdr:col>
      <xdr:colOff>400050</xdr:colOff>
      <xdr:row>10</xdr:row>
      <xdr:rowOff>38100</xdr:rowOff>
    </xdr:from>
    <xdr:ext cx="942975" cy="219075"/>
    <xdr:sp>
      <xdr:nvSpPr>
        <xdr:cNvPr id="4" name="Text Box 12"/>
        <xdr:cNvSpPr txBox="1">
          <a:spLocks noChangeArrowheads="1"/>
        </xdr:cNvSpPr>
      </xdr:nvSpPr>
      <xdr:spPr>
        <a:xfrm>
          <a:off x="2095500" y="220027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EQUATIONS</a:t>
          </a:r>
        </a:p>
      </xdr:txBody>
    </xdr:sp>
    <xdr:clientData/>
  </xdr:oneCellAnchor>
  <xdr:twoCellAnchor>
    <xdr:from>
      <xdr:col>0</xdr:col>
      <xdr:colOff>76200</xdr:colOff>
      <xdr:row>10</xdr:row>
      <xdr:rowOff>28575</xdr:rowOff>
    </xdr:from>
    <xdr:to>
      <xdr:col>11</xdr:col>
      <xdr:colOff>76200</xdr:colOff>
      <xdr:row>34</xdr:row>
      <xdr:rowOff>152400</xdr:rowOff>
    </xdr:to>
    <xdr:sp>
      <xdr:nvSpPr>
        <xdr:cNvPr id="5" name="Rectangle 13"/>
        <xdr:cNvSpPr>
          <a:spLocks/>
        </xdr:cNvSpPr>
      </xdr:nvSpPr>
      <xdr:spPr>
        <a:xfrm>
          <a:off x="76200" y="2190750"/>
          <a:ext cx="8372475" cy="401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19</xdr:row>
      <xdr:rowOff>9525</xdr:rowOff>
    </xdr:from>
    <xdr:to>
      <xdr:col>1</xdr:col>
      <xdr:colOff>266700</xdr:colOff>
      <xdr:row>20</xdr:row>
      <xdr:rowOff>76200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381000" y="3629025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Eq. 4-16</a:t>
          </a:r>
        </a:p>
      </xdr:txBody>
    </xdr:sp>
    <xdr:clientData/>
  </xdr:twoCellAnchor>
  <xdr:twoCellAnchor>
    <xdr:from>
      <xdr:col>0</xdr:col>
      <xdr:colOff>419100</xdr:colOff>
      <xdr:row>26</xdr:row>
      <xdr:rowOff>38100</xdr:rowOff>
    </xdr:from>
    <xdr:to>
      <xdr:col>1</xdr:col>
      <xdr:colOff>304800</xdr:colOff>
      <xdr:row>27</xdr:row>
      <xdr:rowOff>104775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19100" y="4791075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Eq. 4-21</a:t>
          </a:r>
        </a:p>
      </xdr:txBody>
    </xdr:sp>
    <xdr:clientData/>
  </xdr:twoCellAnchor>
  <xdr:twoCellAnchor>
    <xdr:from>
      <xdr:col>0</xdr:col>
      <xdr:colOff>409575</xdr:colOff>
      <xdr:row>13</xdr:row>
      <xdr:rowOff>9525</xdr:rowOff>
    </xdr:from>
    <xdr:to>
      <xdr:col>1</xdr:col>
      <xdr:colOff>295275</xdr:colOff>
      <xdr:row>14</xdr:row>
      <xdr:rowOff>76200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409575" y="2657475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Eq. 4-20</a:t>
          </a:r>
        </a:p>
      </xdr:txBody>
    </xdr:sp>
    <xdr:clientData/>
  </xdr:twoCellAnchor>
  <xdr:twoCellAnchor>
    <xdr:from>
      <xdr:col>5</xdr:col>
      <xdr:colOff>438150</xdr:colOff>
      <xdr:row>6</xdr:row>
      <xdr:rowOff>9525</xdr:rowOff>
    </xdr:from>
    <xdr:to>
      <xdr:col>5</xdr:col>
      <xdr:colOff>438150</xdr:colOff>
      <xdr:row>7</xdr:row>
      <xdr:rowOff>0</xdr:rowOff>
    </xdr:to>
    <xdr:sp>
      <xdr:nvSpPr>
        <xdr:cNvPr id="9" name="Line 17"/>
        <xdr:cNvSpPr>
          <a:spLocks/>
        </xdr:cNvSpPr>
      </xdr:nvSpPr>
      <xdr:spPr>
        <a:xfrm>
          <a:off x="4676775" y="1524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6</xdr:row>
      <xdr:rowOff>9525</xdr:rowOff>
    </xdr:from>
    <xdr:to>
      <xdr:col>5</xdr:col>
      <xdr:colOff>428625</xdr:colOff>
      <xdr:row>6</xdr:row>
      <xdr:rowOff>9525</xdr:rowOff>
    </xdr:to>
    <xdr:sp>
      <xdr:nvSpPr>
        <xdr:cNvPr id="10" name="Line 18"/>
        <xdr:cNvSpPr>
          <a:spLocks/>
        </xdr:cNvSpPr>
      </xdr:nvSpPr>
      <xdr:spPr>
        <a:xfrm>
          <a:off x="2533650" y="15240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66675</xdr:rowOff>
    </xdr:from>
    <xdr:to>
      <xdr:col>11</xdr:col>
      <xdr:colOff>133350</xdr:colOff>
      <xdr:row>47</xdr:row>
      <xdr:rowOff>104775</xdr:rowOff>
    </xdr:to>
    <xdr:sp>
      <xdr:nvSpPr>
        <xdr:cNvPr id="11" name="Text Box 24"/>
        <xdr:cNvSpPr txBox="1">
          <a:spLocks noChangeArrowheads="1"/>
        </xdr:cNvSpPr>
      </xdr:nvSpPr>
      <xdr:spPr>
        <a:xfrm>
          <a:off x="4238625" y="9229725"/>
          <a:ext cx="42672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 a minimum, the total flow rate, Q, times the required draining time, Treq should be greater than the design volume, Vdesign</a:t>
          </a:r>
        </a:p>
      </xdr:txBody>
    </xdr:sp>
    <xdr:clientData/>
  </xdr:twoCellAnchor>
  <xdr:oneCellAnchor>
    <xdr:from>
      <xdr:col>5</xdr:col>
      <xdr:colOff>9525</xdr:colOff>
      <xdr:row>41</xdr:row>
      <xdr:rowOff>381000</xdr:rowOff>
    </xdr:from>
    <xdr:ext cx="4610100" cy="990600"/>
    <xdr:sp>
      <xdr:nvSpPr>
        <xdr:cNvPr id="12" name="Text Box 26"/>
        <xdr:cNvSpPr txBox="1">
          <a:spLocks noChangeArrowheads="1"/>
        </xdr:cNvSpPr>
      </xdr:nvSpPr>
      <xdr:spPr>
        <a:xfrm>
          <a:off x="4248150" y="7591425"/>
          <a:ext cx="46101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where: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fcorr = infiltration rate calculated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 = volumetric flow rate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Asides = cross-sectional area of the submerged pond sides in a vertical plane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Abottom = cross-sectional area of the pond bottom in a horizontal plane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Atotal = total area of both sides and bottom</a:t>
          </a:r>
        </a:p>
      </xdr:txBody>
    </xdr:sp>
    <xdr:clientData/>
  </xdr:oneCellAnchor>
  <xdr:twoCellAnchor>
    <xdr:from>
      <xdr:col>5</xdr:col>
      <xdr:colOff>76200</xdr:colOff>
      <xdr:row>53</xdr:row>
      <xdr:rowOff>85725</xdr:rowOff>
    </xdr:from>
    <xdr:to>
      <xdr:col>10</xdr:col>
      <xdr:colOff>581025</xdr:colOff>
      <xdr:row>57</xdr:row>
      <xdr:rowOff>133350</xdr:rowOff>
    </xdr:to>
    <xdr:sp fLocksText="0">
      <xdr:nvSpPr>
        <xdr:cNvPr id="13" name="Text Box 27"/>
        <xdr:cNvSpPr txBox="1">
          <a:spLocks noChangeArrowheads="1"/>
        </xdr:cNvSpPr>
      </xdr:nvSpPr>
      <xdr:spPr>
        <a:xfrm>
          <a:off x="4314825" y="10868025"/>
          <a:ext cx="40290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4"/>
  <sheetViews>
    <sheetView tabSelected="1" zoomScale="85" zoomScaleNormal="85" zoomScalePageLayoutView="0" workbookViewId="0" topLeftCell="B2">
      <selection activeCell="B2" sqref="B2"/>
    </sheetView>
  </sheetViews>
  <sheetFormatPr defaultColWidth="9.140625" defaultRowHeight="12.75"/>
  <cols>
    <col min="1" max="1" width="4.7109375" style="0" customWidth="1"/>
    <col min="2" max="8" width="12.7109375" style="0" customWidth="1"/>
    <col min="9" max="10" width="8.7109375" style="0" customWidth="1"/>
    <col min="11" max="13" width="12.7109375" style="0" customWidth="1"/>
    <col min="14" max="14" width="13.00390625" style="34" customWidth="1"/>
    <col min="15" max="15" width="13.140625" style="1" customWidth="1"/>
  </cols>
  <sheetData>
    <row r="2" spans="2:5" ht="17.25">
      <c r="B2" s="40" t="s">
        <v>5</v>
      </c>
      <c r="E2" s="1"/>
    </row>
    <row r="3" spans="2:9" ht="12.75">
      <c r="B3" s="2" t="s">
        <v>46</v>
      </c>
      <c r="E3" s="30">
        <v>150</v>
      </c>
      <c r="G3" s="2" t="s">
        <v>47</v>
      </c>
      <c r="I3" s="31">
        <v>10</v>
      </c>
    </row>
    <row r="4" spans="2:5" ht="12.75">
      <c r="B4" s="2" t="s">
        <v>42</v>
      </c>
      <c r="E4" s="32">
        <f>E3*I3/43560</f>
        <v>0.03443526170798898</v>
      </c>
    </row>
    <row r="5" spans="2:5" ht="12.75">
      <c r="B5" s="2" t="s">
        <v>41</v>
      </c>
      <c r="E5" s="30">
        <v>4</v>
      </c>
    </row>
    <row r="6" ht="12.75">
      <c r="B6" s="2"/>
    </row>
    <row r="7" ht="12.75">
      <c r="B7" s="4"/>
    </row>
    <row r="8" spans="2:15" s="7" customFormat="1" ht="42">
      <c r="B8" s="22" t="s">
        <v>14</v>
      </c>
      <c r="C8" s="22" t="s">
        <v>7</v>
      </c>
      <c r="D8" s="22" t="s">
        <v>11</v>
      </c>
      <c r="E8" s="22" t="s">
        <v>18</v>
      </c>
      <c r="F8" s="22" t="s">
        <v>10</v>
      </c>
      <c r="G8" s="22" t="s">
        <v>12</v>
      </c>
      <c r="H8" s="22" t="s">
        <v>0</v>
      </c>
      <c r="I8" s="22" t="s">
        <v>26</v>
      </c>
      <c r="J8" s="22" t="s">
        <v>27</v>
      </c>
      <c r="K8" s="22" t="s">
        <v>9</v>
      </c>
      <c r="L8" s="22" t="s">
        <v>8</v>
      </c>
      <c r="M8" s="22" t="s">
        <v>13</v>
      </c>
      <c r="N8" s="36" t="s">
        <v>49</v>
      </c>
      <c r="O8" s="29" t="s">
        <v>40</v>
      </c>
    </row>
    <row r="9" spans="2:15" s="13" customFormat="1" ht="33.75" customHeight="1">
      <c r="B9" s="20" t="s">
        <v>1</v>
      </c>
      <c r="C9" s="20" t="s">
        <v>16</v>
      </c>
      <c r="D9" s="20" t="s">
        <v>16</v>
      </c>
      <c r="E9" s="20" t="s">
        <v>19</v>
      </c>
      <c r="F9" s="20" t="s">
        <v>21</v>
      </c>
      <c r="G9" s="20" t="s">
        <v>39</v>
      </c>
      <c r="H9" s="20" t="s">
        <v>22</v>
      </c>
      <c r="I9" s="20"/>
      <c r="J9" s="20"/>
      <c r="K9" s="20" t="s">
        <v>25</v>
      </c>
      <c r="L9" s="20" t="s">
        <v>45</v>
      </c>
      <c r="M9" s="20" t="s">
        <v>28</v>
      </c>
      <c r="N9" s="37" t="s">
        <v>50</v>
      </c>
      <c r="O9" s="20" t="s">
        <v>43</v>
      </c>
    </row>
    <row r="10" spans="2:15" s="7" customFormat="1" ht="12.75">
      <c r="B10" s="11" t="s">
        <v>3</v>
      </c>
      <c r="C10" s="11" t="s">
        <v>3</v>
      </c>
      <c r="D10" s="11" t="s">
        <v>4</v>
      </c>
      <c r="E10" s="11" t="s">
        <v>2</v>
      </c>
      <c r="F10" s="11"/>
      <c r="G10" s="11"/>
      <c r="H10" s="11" t="s">
        <v>4</v>
      </c>
      <c r="I10" s="11" t="s">
        <v>3</v>
      </c>
      <c r="J10" s="11" t="s">
        <v>3</v>
      </c>
      <c r="K10" s="11"/>
      <c r="L10" s="11"/>
      <c r="M10" s="11" t="s">
        <v>4</v>
      </c>
      <c r="N10" s="38" t="s">
        <v>48</v>
      </c>
      <c r="O10" s="11" t="s">
        <v>44</v>
      </c>
    </row>
    <row r="11" spans="2:14" s="12" customFormat="1" ht="12.75">
      <c r="B11" s="12">
        <v>0</v>
      </c>
      <c r="N11" s="35"/>
    </row>
    <row r="12" spans="2:15" ht="12.75">
      <c r="B12" s="14">
        <v>1</v>
      </c>
      <c r="C12" s="14">
        <v>9</v>
      </c>
      <c r="D12" s="17">
        <v>42</v>
      </c>
      <c r="E12" s="15">
        <f>+E4</f>
        <v>0.03443526170798898</v>
      </c>
      <c r="F12" s="19">
        <f>+IF(E12&lt;=0,"",IF(((C12+B12)/(138.62*((2*D12)^0.1))*G12)&gt;1,1,((C12+B12)/(138.62*((2*D12)^0.1))*G12)))</f>
        <v>0.04631761376332968</v>
      </c>
      <c r="G12" s="18">
        <f>IF(E12&lt;=0,"",IF(0.73*(E12^-0.76)&gt;1,1,0.73*(E12^-0.76)))</f>
        <v>1</v>
      </c>
      <c r="H12" s="18">
        <f>IF(E12&lt;=0,"",F12*D12)</f>
        <v>1.9453397780598465</v>
      </c>
      <c r="I12" s="21">
        <f>$E$3+2*$E$5</f>
        <v>158</v>
      </c>
      <c r="J12" s="21">
        <f>$I$3+2*$E$5</f>
        <v>18</v>
      </c>
      <c r="K12" s="19">
        <f>IF(I12&lt;=0,"",IF(0.02*(I12/J12)+0.98&gt;1.4,1.4,0.02*(I12/J12)+0.98))</f>
        <v>1.1555555555555554</v>
      </c>
      <c r="L12" s="14">
        <v>0.9</v>
      </c>
      <c r="M12" s="19">
        <f>IF(I12&lt;=0,"",H12*K12*L12)</f>
        <v>2.0231533691822405</v>
      </c>
      <c r="N12" s="39">
        <f>SUM(M12*((((I3+J12+E3+I12)*($E$5^2+1)^0.5)/43560)+E12)*1.0083)</f>
        <v>0.1351236085702707</v>
      </c>
      <c r="O12" s="33">
        <f>((E12)*43560+(I12*J12))/2*(B12-B11)</f>
        <v>2172</v>
      </c>
    </row>
    <row r="13" spans="2:15" ht="12.75">
      <c r="B13" s="14">
        <v>2</v>
      </c>
      <c r="C13" s="14">
        <v>9</v>
      </c>
      <c r="D13" s="17">
        <v>42</v>
      </c>
      <c r="E13" s="15">
        <f>(I12*J12)/43560</f>
        <v>0.0652892561983471</v>
      </c>
      <c r="F13" s="19">
        <f>+IF(E13&lt;=0,"",IF(((C13+B13)/(138.62*((2*D13)^0.1))*G13)&gt;1,1,((C13+B13)/(138.62*((2*D13)^0.1))*G13)))</f>
        <v>0.05094937513966264</v>
      </c>
      <c r="G13" s="18">
        <f>IF(E13&lt;=0,"",IF(0.73*(E13^-0.76)&gt;1,1,0.73*(E13^-0.76)))</f>
        <v>1</v>
      </c>
      <c r="H13" s="18">
        <f>IF(E13&lt;=0,"",F13*D13)</f>
        <v>2.139873755865831</v>
      </c>
      <c r="I13" s="21">
        <f aca="true" t="shared" si="0" ref="I13:J16">I12+2*$E$5</f>
        <v>166</v>
      </c>
      <c r="J13" s="21">
        <f t="shared" si="0"/>
        <v>26</v>
      </c>
      <c r="K13" s="19">
        <f>IF(I13&lt;=0,"",IF(0.02*(I13/J13)+0.98&gt;1.4,1.4,0.02*(I13/J13)+0.98))</f>
        <v>1.1076923076923078</v>
      </c>
      <c r="L13" s="14">
        <v>0.9</v>
      </c>
      <c r="M13" s="19">
        <f>IF(I13&lt;=0,"",H13*K13*L13)</f>
        <v>2.133289528924706</v>
      </c>
      <c r="N13" s="39">
        <f>SUM(M13*((((J12+J13+I12+I13)*($E$5^2+1)^0.5)/43560)+E13)*1.0083)</f>
        <v>0.21536143930241095</v>
      </c>
      <c r="O13" s="33">
        <f>(((E13)*43560+(I13*J13))/2*(B13-B12)+O12)</f>
        <v>5752</v>
      </c>
    </row>
    <row r="14" spans="2:15" ht="12.75">
      <c r="B14" s="14">
        <v>3</v>
      </c>
      <c r="C14" s="14">
        <v>9</v>
      </c>
      <c r="D14" s="17">
        <v>42</v>
      </c>
      <c r="E14" s="15">
        <f>(I13*J13)/43560</f>
        <v>0.09908172635445363</v>
      </c>
      <c r="F14" s="19">
        <f>+IF(E14&lt;=0,"",IF(((C14+B14)/(138.62*((2*D14)^0.1))*G14)&gt;1,1,((C14+B14)/(138.62*((2*D14)^0.1))*G14)))</f>
        <v>0.05558113651599561</v>
      </c>
      <c r="G14" s="18">
        <f>IF(E14&lt;=0,"",IF(0.73*(E14^-0.76)&gt;1,1,0.73*(E14^-0.76)))</f>
        <v>1</v>
      </c>
      <c r="H14" s="18">
        <f>IF(E14&lt;=0,"",F14*D14)</f>
        <v>2.3344077336718154</v>
      </c>
      <c r="I14" s="21">
        <f t="shared" si="0"/>
        <v>174</v>
      </c>
      <c r="J14" s="21">
        <f t="shared" si="0"/>
        <v>34</v>
      </c>
      <c r="K14" s="19">
        <f>IF(I14&lt;=0,"",IF(0.02*(I14/J14)+0.98&gt;1.4,1.4,0.02*(I14/J14)+0.98))</f>
        <v>1.0823529411764705</v>
      </c>
      <c r="L14" s="14">
        <v>0.9</v>
      </c>
      <c r="M14" s="19">
        <f>IF(I14&lt;=0,"",H14*K14*L14)</f>
        <v>2.2739877688003096</v>
      </c>
      <c r="N14" s="39">
        <f>SUM(M14*((((J13+J14+I13+I14)*($E$5^2+1)^0.5)/43560)+E14)*1.0083)</f>
        <v>0.3139916548367102</v>
      </c>
      <c r="O14" s="33">
        <f>(((E14)*43560+(I14*J14))/2*(B14-B13)+O13)</f>
        <v>10868</v>
      </c>
    </row>
    <row r="15" spans="2:15" ht="12.75">
      <c r="B15" s="14">
        <v>4</v>
      </c>
      <c r="C15" s="14">
        <v>9</v>
      </c>
      <c r="D15" s="17">
        <v>42</v>
      </c>
      <c r="E15" s="15">
        <f>(I14*J14)/43560</f>
        <v>0.13581267217630855</v>
      </c>
      <c r="F15" s="19">
        <f>+IF(E15&lt;=0,"",IF(((C15+B15)/(138.62*((2*D15)^0.1))*G15)&gt;1,1,((C15+B15)/(138.62*((2*D15)^0.1))*G15)))</f>
        <v>0.06021289789232858</v>
      </c>
      <c r="G15" s="18">
        <f>IF(E15&lt;=0,"",IF(0.73*(E15^-0.76)&gt;1,1,0.73*(E15^-0.76)))</f>
        <v>1</v>
      </c>
      <c r="H15" s="18">
        <f>IF(E15&lt;=0,"",F15*D15)</f>
        <v>2.5289417114778003</v>
      </c>
      <c r="I15" s="21">
        <f t="shared" si="0"/>
        <v>182</v>
      </c>
      <c r="J15" s="21">
        <f t="shared" si="0"/>
        <v>42</v>
      </c>
      <c r="K15" s="19">
        <f>IF(I15&lt;=0,"",IF(0.02*(I15/J15)+0.98&gt;1.4,1.4,0.02*(I15/J15)+0.98))</f>
        <v>1.0666666666666667</v>
      </c>
      <c r="L15" s="14">
        <v>0.9</v>
      </c>
      <c r="M15" s="19">
        <f>IF(I15&lt;=0,"",H15*K15*L15)</f>
        <v>2.427784043018688</v>
      </c>
      <c r="N15" s="39">
        <f>SUM(M15*((((J14+J15+I14+I15)*($E$5^2+1)^0.5)/43560)+E15)*1.0083)</f>
        <v>0.4325573375689913</v>
      </c>
      <c r="O15" s="33">
        <f>(((E15)*43560+(I15*J15))/2*(B15-B14)+O14)</f>
        <v>17648</v>
      </c>
    </row>
    <row r="16" spans="2:15" ht="12.75">
      <c r="B16" s="14">
        <v>5</v>
      </c>
      <c r="C16" s="14">
        <v>9</v>
      </c>
      <c r="D16" s="17">
        <v>42</v>
      </c>
      <c r="E16" s="15">
        <f>(I15*J15)/43560</f>
        <v>0.17548209366391185</v>
      </c>
      <c r="F16" s="19">
        <f>+IF(E16&lt;=0,"",IF(((C16+B16)/(138.62*((2*D16)^0.1))*G16)&gt;1,1,((C16+B16)/(138.62*((2*D16)^0.1))*G16)))</f>
        <v>0.06484465926866155</v>
      </c>
      <c r="G16" s="18">
        <f>IF(E16&lt;=0,"",IF(0.73*(E16^-0.76)&gt;1,1,0.73*(E16^-0.76)))</f>
        <v>1</v>
      </c>
      <c r="H16" s="18">
        <f>IF(E16&lt;=0,"",F16*D16)</f>
        <v>2.7234756892837853</v>
      </c>
      <c r="I16" s="21">
        <f t="shared" si="0"/>
        <v>190</v>
      </c>
      <c r="J16" s="21">
        <f t="shared" si="0"/>
        <v>50</v>
      </c>
      <c r="K16" s="19">
        <f>IF(I16&lt;=0,"",IF(0.02*(I16/J16)+0.98&gt;1.4,1.4,0.02*(I16/J16)+0.98))</f>
        <v>1.056</v>
      </c>
      <c r="L16" s="14">
        <v>0.9</v>
      </c>
      <c r="M16" s="19">
        <f>IF(I16&lt;=0,"",H16*K16*L16)</f>
        <v>2.5883912950953096</v>
      </c>
      <c r="N16" s="39">
        <f>SUM(M16*((((J15+J16+I15+I16)*($E$5^2+1)^0.5)/43560)+E16)*1.0083)</f>
        <v>0.5726099782020354</v>
      </c>
      <c r="O16" s="33">
        <f>(((E16)*43560+(I16*J16))/2*(B16-B15)+O15)</f>
        <v>26220</v>
      </c>
    </row>
    <row r="17" spans="2:13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ht="12.75"/>
    <row r="20" ht="12.75">
      <c r="P20" s="1"/>
    </row>
    <row r="28" spans="6:10" ht="15">
      <c r="F28" s="8"/>
      <c r="H28" s="8"/>
      <c r="I28" s="8"/>
      <c r="J28" s="8"/>
    </row>
    <row r="32" ht="15">
      <c r="K32" s="8"/>
    </row>
    <row r="40" ht="12.75"/>
    <row r="41" ht="12.75"/>
    <row r="44" spans="2:7" ht="15">
      <c r="B44" s="2" t="s">
        <v>52</v>
      </c>
      <c r="G44" s="26" t="s">
        <v>37</v>
      </c>
    </row>
    <row r="45" spans="2:5" ht="78.75" customHeight="1">
      <c r="B45" s="41" t="s">
        <v>29</v>
      </c>
      <c r="C45" s="41" t="s">
        <v>30</v>
      </c>
      <c r="D45" s="43" t="s">
        <v>31</v>
      </c>
      <c r="E45" s="44"/>
    </row>
    <row r="46" spans="2:5" ht="15.75">
      <c r="B46" s="42"/>
      <c r="C46" s="42"/>
      <c r="D46" s="23" t="s">
        <v>32</v>
      </c>
      <c r="E46" s="23" t="s">
        <v>33</v>
      </c>
    </row>
    <row r="47" spans="2:5" ht="31.5">
      <c r="B47" s="24" t="s">
        <v>34</v>
      </c>
      <c r="C47" s="25" t="s">
        <v>35</v>
      </c>
      <c r="D47" s="25">
        <v>0.9</v>
      </c>
      <c r="E47" s="25">
        <v>0.9</v>
      </c>
    </row>
    <row r="48" spans="2:5" ht="15">
      <c r="B48" s="24" t="s">
        <v>34</v>
      </c>
      <c r="C48" s="25" t="s">
        <v>34</v>
      </c>
      <c r="D48" s="25">
        <v>0.6</v>
      </c>
      <c r="E48" s="25">
        <v>0.8</v>
      </c>
    </row>
    <row r="49" spans="2:7" ht="30.75">
      <c r="B49" s="24" t="s">
        <v>36</v>
      </c>
      <c r="C49" s="25" t="s">
        <v>35</v>
      </c>
      <c r="D49" s="25">
        <v>0.5</v>
      </c>
      <c r="E49" s="25">
        <v>0.75</v>
      </c>
      <c r="G49" s="27"/>
    </row>
    <row r="50" spans="2:5" ht="15">
      <c r="B50" s="24" t="s">
        <v>36</v>
      </c>
      <c r="C50" s="25" t="s">
        <v>34</v>
      </c>
      <c r="D50" s="25">
        <v>0.2</v>
      </c>
      <c r="E50" s="25">
        <v>0.6</v>
      </c>
    </row>
    <row r="54" ht="15">
      <c r="G54" s="27"/>
    </row>
  </sheetData>
  <sheetProtection/>
  <mergeCells count="3">
    <mergeCell ref="B45:B46"/>
    <mergeCell ref="C45:C46"/>
    <mergeCell ref="D45:E45"/>
  </mergeCells>
  <printOptions/>
  <pageMargins left="0.5" right="0.5" top="1" bottom="1" header="0.5" footer="0.5"/>
  <pageSetup horizontalDpi="600" verticalDpi="600" orientation="landscape" scale="80" r:id="rId9"/>
  <ignoredErrors>
    <ignoredError sqref="H13" formula="1"/>
  </ignoredErrors>
  <drawing r:id="rId8"/>
  <legacyDrawing r:id="rId7"/>
  <oleObjects>
    <oleObject progId="Equation.3" shapeId="27436037" r:id="rId1"/>
    <oleObject progId="Equation.3" shapeId="27460272" r:id="rId2"/>
    <oleObject progId="Equation.3" shapeId="27905760" r:id="rId3"/>
    <oleObject progId="Equation.3" shapeId="28160366" r:id="rId4"/>
    <oleObject progId="Equation.3" shapeId="28181266" r:id="rId5"/>
    <oleObject progId="Equation.3" shapeId="28122311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6">
      <selection activeCell="D34" sqref="D34"/>
    </sheetView>
  </sheetViews>
  <sheetFormatPr defaultColWidth="9.140625" defaultRowHeight="12.75"/>
  <cols>
    <col min="1" max="7" width="12.7109375" style="0" customWidth="1"/>
  </cols>
  <sheetData>
    <row r="1" spans="1:7" ht="12.75">
      <c r="A1" s="3" t="s">
        <v>6</v>
      </c>
      <c r="B1" s="6"/>
      <c r="C1" s="6"/>
      <c r="D1" s="6"/>
      <c r="E1" s="6"/>
      <c r="F1" s="6"/>
      <c r="G1" s="6"/>
    </row>
    <row r="2" spans="1:7" ht="12.75">
      <c r="A2" s="3"/>
      <c r="B2" s="6"/>
      <c r="C2" s="6"/>
      <c r="D2" s="6"/>
      <c r="E2" s="6"/>
      <c r="F2" s="6"/>
      <c r="G2" s="6"/>
    </row>
    <row r="3" spans="1:7" ht="42">
      <c r="A3" s="22" t="s">
        <v>15</v>
      </c>
      <c r="B3" s="22" t="s">
        <v>7</v>
      </c>
      <c r="C3" s="22" t="s">
        <v>11</v>
      </c>
      <c r="D3" s="22" t="s">
        <v>10</v>
      </c>
      <c r="E3" s="22" t="s">
        <v>20</v>
      </c>
      <c r="F3" s="22" t="s">
        <v>8</v>
      </c>
      <c r="G3" s="22" t="s">
        <v>13</v>
      </c>
    </row>
    <row r="4" spans="1:7" ht="26.25">
      <c r="A4" s="20" t="s">
        <v>1</v>
      </c>
      <c r="B4" s="20" t="s">
        <v>16</v>
      </c>
      <c r="C4" s="20" t="s">
        <v>16</v>
      </c>
      <c r="D4" s="20" t="s">
        <v>23</v>
      </c>
      <c r="E4" s="20" t="s">
        <v>22</v>
      </c>
      <c r="F4" s="20" t="s">
        <v>45</v>
      </c>
      <c r="G4" s="20" t="s">
        <v>24</v>
      </c>
    </row>
    <row r="5" spans="1:7" ht="12.75">
      <c r="A5" s="10" t="s">
        <v>3</v>
      </c>
      <c r="B5" s="10" t="s">
        <v>3</v>
      </c>
      <c r="C5" s="10" t="s">
        <v>51</v>
      </c>
      <c r="D5" s="10"/>
      <c r="E5" s="10" t="s">
        <v>4</v>
      </c>
      <c r="F5" s="10"/>
      <c r="G5" s="10" t="s">
        <v>4</v>
      </c>
    </row>
    <row r="6" spans="1:7" ht="12.75">
      <c r="A6" s="5"/>
      <c r="B6" s="5"/>
      <c r="C6" s="5"/>
      <c r="D6" s="5"/>
      <c r="E6" s="5"/>
      <c r="F6" s="7"/>
      <c r="G6" s="5"/>
    </row>
    <row r="7" spans="1:7" ht="12.75">
      <c r="A7" s="45" t="s">
        <v>17</v>
      </c>
      <c r="B7" s="46"/>
      <c r="C7" s="47"/>
      <c r="D7" s="5"/>
      <c r="E7" s="5"/>
      <c r="F7" s="7"/>
      <c r="G7" s="5"/>
    </row>
    <row r="8" spans="1:7" ht="12.75">
      <c r="A8" s="14">
        <v>0</v>
      </c>
      <c r="B8" s="14">
        <v>50</v>
      </c>
      <c r="C8" s="14">
        <v>102.86</v>
      </c>
      <c r="D8" s="9">
        <f>IF(C8&lt;=0,"",IF(((B8+A8)/(78*(C8^0.05)))&gt;1,1,((B8+A8)/(78*(C8^0.05)))))</f>
        <v>0.508467355457092</v>
      </c>
      <c r="E8" s="16">
        <f>IF(C8&lt;=0,"",(0.5*C8*D8))</f>
        <v>26.15047609115824</v>
      </c>
      <c r="F8" s="14">
        <v>0.8</v>
      </c>
      <c r="G8" s="16">
        <f>+IF(F8&lt;=0,"",(E8)*F8)</f>
        <v>20.920380872926593</v>
      </c>
    </row>
    <row r="9" spans="1:7" ht="12.75">
      <c r="A9" s="14">
        <v>1</v>
      </c>
      <c r="B9" s="14">
        <v>60</v>
      </c>
      <c r="C9" s="14">
        <v>105</v>
      </c>
      <c r="D9" s="9">
        <f>IF(C9&lt;=0,"",IF(((B9+A9)/(78*(C9^0.05)))&gt;1,1,((B9+A9)/(78*(C9^0.05)))))</f>
        <v>0.619691825584967</v>
      </c>
      <c r="E9" s="16">
        <f>IF(C9&lt;=0,"",(0.5*C9*D9))</f>
        <v>32.53382084321077</v>
      </c>
      <c r="F9" s="14">
        <v>0.8</v>
      </c>
      <c r="G9" s="16">
        <f>+IF(F9&lt;=0,"",(E9)*F9)</f>
        <v>26.027056674568616</v>
      </c>
    </row>
    <row r="41" spans="1:6" ht="15">
      <c r="A41" s="2" t="s">
        <v>52</v>
      </c>
      <c r="F41" s="26" t="s">
        <v>37</v>
      </c>
    </row>
    <row r="42" spans="1:4" ht="45.75" customHeight="1">
      <c r="A42" s="41" t="s">
        <v>29</v>
      </c>
      <c r="B42" s="41" t="s">
        <v>30</v>
      </c>
      <c r="C42" s="43" t="s">
        <v>31</v>
      </c>
      <c r="D42" s="44"/>
    </row>
    <row r="43" spans="1:4" ht="61.5" customHeight="1">
      <c r="A43" s="42"/>
      <c r="B43" s="42"/>
      <c r="C43" s="23" t="s">
        <v>32</v>
      </c>
      <c r="D43" s="23" t="s">
        <v>33</v>
      </c>
    </row>
    <row r="44" spans="1:4" ht="31.5">
      <c r="A44" s="24" t="s">
        <v>34</v>
      </c>
      <c r="B44" s="25" t="s">
        <v>35</v>
      </c>
      <c r="C44" s="25">
        <v>0.9</v>
      </c>
      <c r="D44" s="25">
        <v>0.9</v>
      </c>
    </row>
    <row r="45" spans="1:4" ht="15">
      <c r="A45" s="24" t="s">
        <v>34</v>
      </c>
      <c r="B45" s="25" t="s">
        <v>34</v>
      </c>
      <c r="C45" s="25">
        <v>0.6</v>
      </c>
      <c r="D45" s="25">
        <v>0.8</v>
      </c>
    </row>
    <row r="46" spans="1:4" ht="30.75">
      <c r="A46" s="24" t="s">
        <v>36</v>
      </c>
      <c r="B46" s="25" t="s">
        <v>35</v>
      </c>
      <c r="C46" s="25">
        <v>0.5</v>
      </c>
      <c r="D46" s="25">
        <v>0.75</v>
      </c>
    </row>
    <row r="47" spans="1:4" ht="15">
      <c r="A47" s="24" t="s">
        <v>36</v>
      </c>
      <c r="B47" s="25" t="s">
        <v>34</v>
      </c>
      <c r="C47" s="25">
        <v>0.2</v>
      </c>
      <c r="D47" s="25">
        <v>0.6</v>
      </c>
    </row>
    <row r="52" ht="18">
      <c r="F52" s="8" t="s">
        <v>38</v>
      </c>
    </row>
    <row r="54" ht="15">
      <c r="F54" s="28"/>
    </row>
  </sheetData>
  <sheetProtection/>
  <mergeCells count="4">
    <mergeCell ref="A7:C7"/>
    <mergeCell ref="A42:A43"/>
    <mergeCell ref="B42:B43"/>
    <mergeCell ref="C42:D42"/>
  </mergeCells>
  <printOptions/>
  <pageMargins left="0.75" right="0.75" top="1" bottom="1" header="0.5" footer="0.5"/>
  <pageSetup horizontalDpi="600" verticalDpi="600" orientation="landscape" scale="90" r:id="rId9"/>
  <drawing r:id="rId8"/>
  <legacyDrawing r:id="rId7"/>
  <oleObjects>
    <oleObject progId="Equation.3" shapeId="27514677" r:id="rId1"/>
    <oleObject progId="Equation.3" shapeId="27543909" r:id="rId2"/>
    <oleObject progId="Equation.3" shapeId="27550319" r:id="rId3"/>
    <oleObject progId="Equation.3" shapeId="27906799" r:id="rId4"/>
    <oleObject progId="Equation.3" shapeId="28173980" r:id="rId5"/>
    <oleObject progId="Equation.3" shapeId="28182127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3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Infiltration Calculation spreadsheet</dc:title>
  <dc:subject>Infiltration Calculation spreadsheet</dc:subject>
  <dc:creator>WSDOT Hydraulics</dc:creator>
  <cp:keywords/>
  <dc:description/>
  <cp:lastModifiedBy>willisr</cp:lastModifiedBy>
  <cp:lastPrinted>2004-06-17T14:01:56Z</cp:lastPrinted>
  <dcterms:created xsi:type="dcterms:W3CDTF">2003-11-10T23:39:14Z</dcterms:created>
  <dcterms:modified xsi:type="dcterms:W3CDTF">2019-12-05T19:12:46Z</dcterms:modified>
  <cp:category/>
  <cp:version/>
  <cp:contentType/>
  <cp:contentStatus/>
</cp:coreProperties>
</file>